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gopowerfp1\LCC Power\Adam Diamond\Docs\"/>
    </mc:Choice>
  </mc:AlternateContent>
  <xr:revisionPtr revIDLastSave="0" documentId="8_{FF64C721-4F1E-4845-8405-1CDF958D56C1}" xr6:coauthVersionLast="47" xr6:coauthVersionMax="47" xr10:uidLastSave="{00000000-0000-0000-0000-000000000000}"/>
  <workbookProtection workbookAlgorithmName="SHA-512" workbookHashValue="dG4UsL1Qdia90leNvbX20V5bZKJXuuvqVzlCPIbYv2s8Wp8qpT37ymxEM/oI/dvPAseKJrVHe8f/CnCw8b9iGA==" workbookSaltValue="MJAEIVFKN5touvuMp6yjeA==" workbookSpinCount="100000" lockStructure="1"/>
  <bookViews>
    <workbookView xWindow="-110" yWindow="-110" windowWidth="38620" windowHeight="21100" activeTab="1" xr2:uid="{00000000-000D-0000-FFFF-FFFF00000000}"/>
  </bookViews>
  <sheets>
    <sheet name="Instructions" sheetId="1" r:id="rId1"/>
    <sheet name="Calculator" sheetId="2" r:id="rId2"/>
    <sheet name="Rates" sheetId="3" state="hidden" r:id="rId3"/>
  </sheets>
  <definedNames>
    <definedName name="AllTariffs">Rates!$B$5:$G$5</definedName>
    <definedName name="ColIdx">Rates!$B$13</definedName>
    <definedName name="Electricity">Rates!$B$5:$E$5</definedName>
    <definedName name="FuelTags">Rates!$B$4:$G$4</definedName>
    <definedName name="Gas">Rates!$F$5:$G$5</definedName>
    <definedName name="_xlnm.Print_Area" localSheetId="1">Calculator!$B$1:$I$39</definedName>
    <definedName name="_xlnm.Print_Area" localSheetId="0">Instructions!$B$1:$D$7</definedName>
    <definedName name="RateCCL">Rates!$B$9:$G$9</definedName>
    <definedName name="RateR1">Rates!$B$6:$G$6</definedName>
    <definedName name="RateR2">Rates!$B$7:$G$7</definedName>
    <definedName name="RateStanding">Rates!$B$8:$G$8</definedName>
    <definedName name="RateThreshold">Rates!$B$10:$G$10</definedName>
    <definedName name="TypeOK">Rates!$B$14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2" l="1"/>
  <c r="B17" i="3"/>
  <c r="H32" i="2" s="1"/>
  <c r="B14" i="3"/>
  <c r="B13" i="3"/>
  <c r="B15" i="2"/>
  <c r="F6" i="2"/>
  <c r="D6" i="2"/>
  <c r="H1" i="2"/>
  <c r="H16" i="2" l="1"/>
  <c r="H15" i="2" s="1"/>
  <c r="B32" i="2"/>
  <c r="E32" i="2"/>
  <c r="B17" i="2"/>
  <c r="B11" i="2"/>
  <c r="F11" i="2" s="1"/>
  <c r="B16" i="2"/>
  <c r="D16" i="2"/>
  <c r="F16" i="2"/>
  <c r="D11" i="2" l="1"/>
  <c r="H11" i="2"/>
  <c r="D15" i="2"/>
  <c r="H6" i="2"/>
</calcChain>
</file>

<file path=xl/sharedStrings.xml><?xml version="1.0" encoding="utf-8"?>
<sst xmlns="http://schemas.openxmlformats.org/spreadsheetml/2006/main" count="63" uniqueCount="58">
  <si>
    <t>Small Business Energy Cost Estimator</t>
  </si>
  <si>
    <t>Indicative running costs — figures exclude VAT</t>
  </si>
  <si>
    <t>①  YOUR SUPPLY DETAILS</t>
  </si>
  <si>
    <t>ENERGY TYPE</t>
  </si>
  <si>
    <t>Electricity</t>
  </si>
  <si>
    <t>Popular (T031)</t>
  </si>
  <si>
    <t>②  ESTIMATED COST  (excl. VAT)</t>
  </si>
  <si>
    <t>12 MONTHS</t>
  </si>
  <si>
    <t>6 MONTHS</t>
  </si>
  <si>
    <t>3 MONTHS</t>
  </si>
  <si>
    <t>1 MONTH</t>
  </si>
  <si>
    <t>③  RATE BREAKDOWN</t>
  </si>
  <si>
    <t>STANDING CHARGE (p/day)</t>
  </si>
  <si>
    <t>All figures are indicative and do not constitute a formal quotation. Prices exclude VAT. CCL is excluded where average daily usage is below the relevant threshold (33 kWh/day electricity)</t>
  </si>
  <si>
    <t>Click here for full information on our pricing model:</t>
  </si>
  <si>
    <t xml:space="preserve">Small Business Customer Pricing Electricity </t>
  </si>
  <si>
    <t>Queries?  028 86 76 06 00   ·   support@gopower.energy   ·   www.gopower.co.uk</t>
  </si>
  <si>
    <t xml:space="preserve">Indicative only and not a quotation. Prices are subject to contract and exclusive of VAT. </t>
  </si>
  <si>
    <t>How to use the Go Power Cost Estimator</t>
  </si>
  <si>
    <t>1</t>
  </si>
  <si>
    <t>Have your latest energy bill to hand — you'll need your annual usage in kilowatt-hours (kWh), usually shown under "Usage Details".</t>
  </si>
  <si>
    <t>2</t>
  </si>
  <si>
    <t>On the Calculator tab. The tariff list and labels update automatically for the option you choose.</t>
  </si>
  <si>
    <t>3</t>
  </si>
  <si>
    <t>Choose your electricity meter type. Depending on your meter type, your meter may have multiple usage registers (reads). For single-rate meter types, enter total annual electricity usage in Reg 1. For multi-rate meter types, enter annual usage for the first register in Reg 1 and the second register in Reg 2. Multi-rate meter types are meters that have two read registers such as Nightsaver / Weekender.</t>
  </si>
  <si>
    <t>✓</t>
  </si>
  <si>
    <t>Read your estimated cost for 1, 3, 6 and 12 months from the green tiles, with the unit rate, standing charge and CCL shown in the rate breakdown.</t>
  </si>
  <si>
    <t>!</t>
  </si>
  <si>
    <t>Figures are indicative, exclude VAT and are not a quotation. CCL is excluded below the relevant daily-usage threshold (33 kWh electricity). To edit rates, right-click a tab » Unhide » Rates.</t>
  </si>
  <si>
    <t>Issue date:</t>
  </si>
  <si>
    <t>GO POWER RATE CARD — internal use only (hidden from customers). Edit tariff rates here; the Calculator reads from this table.</t>
  </si>
  <si>
    <t>Fuel</t>
  </si>
  <si>
    <t>Meter / Tariff type</t>
  </si>
  <si>
    <t>Nightsaver (T032/34)</t>
  </si>
  <si>
    <t>Weekender (T033)</t>
  </si>
  <si>
    <t>Half Hourly (T035)</t>
  </si>
  <si>
    <t>Register 1 Unit Rate (p/kWh)</t>
  </si>
  <si>
    <t>Register 2 Unit Rate (p/kWh)</t>
  </si>
  <si>
    <t>Standing Charge (p/day)</t>
  </si>
  <si>
    <t>CCL (p/kWh)</t>
  </si>
  <si>
    <t>CCL low-usage threshold (kWh/day)</t>
  </si>
  <si>
    <t>[helper] column index</t>
  </si>
  <si>
    <t>[helper] selection valid?</t>
  </si>
  <si>
    <t>-&gt; Standard profile annual cost (GBP, 24hr meter, excl CCL &amp; VAT)</t>
  </si>
  <si>
    <t>④  DON'T KNOW YOUR ANNUAL USAGE?  USE YOUR ANNUAL SPEND</t>
  </si>
  <si>
    <t>Alternatively, enter your current annual spend (£) for all charges on your electricity supply below. There is a single electricity network in NI, so the supply location is fixed.</t>
  </si>
  <si>
    <t>SUPPLY LOCATION / NETWORK</t>
  </si>
  <si>
    <t>ANNUAL SPEND FOR ELECTRICITY (GBP £)</t>
  </si>
  <si>
    <t>NI</t>
  </si>
  <si>
    <t>Disclaimer: Indicative only and not a quotation. The annual cost below is based on a standard consumption profile for a 24-hour electricity meter; it does not depend on the spend you enter and will vary with your actual consumption. CCL is excluded where average use is under 33 kWh/day. All figures exclude VAT and CCL.</t>
  </si>
  <si>
    <t>⑤  YOUR INDICATIVE COSTS</t>
  </si>
  <si>
    <t>ANNUAL COST (£)</t>
  </si>
  <si>
    <t>MONTHLY COST (£)</t>
  </si>
  <si>
    <t>DAILY COST (£)</t>
  </si>
  <si>
    <t>Standard 24-hour meter profile · excl. CCL &amp; VAT</t>
  </si>
  <si>
    <t>Average per month</t>
  </si>
  <si>
    <t>Average per day</t>
  </si>
  <si>
    <t>Standard 24hr-meter annual consumption (kWh) — Go Power agreed profile (edit here if it changes)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</si>
</sst>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#,##0.000"/>
    <numFmt numFmtId="166" formatCode="&quot;£&quot;#,##0.00"/>
    <numFmt numFmtId="167" formatCode="&quot;£&quot;#,##0"/>
  </numFmts>
  <fonts count="30" x14ac:knownFonts="1">
    <font>
      <sz val="11"/>
      <color theme="1"/>
      <name val="Calibri"/>
      <family val="2"/>
      <scheme val="minor"/>
    </font>
    <font>
      <b/>
      <sz val="11"/>
      <color rgb="FF1F1F1F"/>
      <name val="Segoe UI"/>
      <family val="2"/>
    </font>
    <font>
      <sz val="11"/>
      <color rgb="FF1F1F1F"/>
      <name val="Segoe UI"/>
      <family val="2"/>
    </font>
    <font>
      <b/>
      <sz val="10"/>
      <color rgb="FFC8102E"/>
      <name val="Segoe UI"/>
      <family val="2"/>
    </font>
    <font>
      <b/>
      <sz val="11"/>
      <color rgb="FFFFFFFF"/>
      <name val="Segoe UI"/>
      <family val="2"/>
    </font>
    <font>
      <b/>
      <sz val="10"/>
      <color rgb="FFF2A900"/>
      <name val="Segoe UI"/>
      <family val="2"/>
    </font>
    <font>
      <sz val="9"/>
      <color rgb="FF6B6B6B"/>
      <name val="Segoe UI"/>
      <family val="2"/>
    </font>
    <font>
      <b/>
      <sz val="18"/>
      <color rgb="FFFFFFFF"/>
      <name val="Segoe UI"/>
      <family val="2"/>
    </font>
    <font>
      <sz val="10"/>
      <color rgb="FFFFFFFF"/>
      <name val="Segoe UI"/>
      <family val="2"/>
    </font>
    <font>
      <sz val="9"/>
      <color rgb="FFFFFFFF"/>
      <name val="Segoe UI"/>
      <family val="2"/>
    </font>
    <font>
      <b/>
      <sz val="11"/>
      <color rgb="FFC8102E"/>
      <name val="Segoe UI"/>
      <family val="2"/>
    </font>
    <font>
      <b/>
      <sz val="8.5"/>
      <color rgb="FF6B6B6B"/>
      <name val="Segoe UI"/>
      <family val="2"/>
    </font>
    <font>
      <b/>
      <sz val="12"/>
      <color rgb="FF1F1F1F"/>
      <name val="Segoe UI"/>
      <family val="2"/>
    </font>
    <font>
      <b/>
      <sz val="9"/>
      <color rgb="FFFFFFFF"/>
      <name val="Segoe UI"/>
      <family val="2"/>
    </font>
    <font>
      <b/>
      <sz val="22"/>
      <color rgb="FFFFFFFF"/>
      <name val="Segoe UI"/>
      <family val="2"/>
    </font>
    <font>
      <b/>
      <sz val="9"/>
      <color rgb="FF2E7D32"/>
      <name val="Segoe UI"/>
      <family val="2"/>
    </font>
    <font>
      <b/>
      <sz val="15"/>
      <color rgb="FF2E7D32"/>
      <name val="Segoe UI"/>
      <family val="2"/>
    </font>
    <font>
      <i/>
      <sz val="10"/>
      <color rgb="FF6B6B6B"/>
      <name val="Segoe UI"/>
      <family val="2"/>
    </font>
    <font>
      <b/>
      <sz val="15"/>
      <color rgb="FFC8102E"/>
      <name val="Segoe UI"/>
      <family val="2"/>
    </font>
    <font>
      <b/>
      <sz val="15"/>
      <color rgb="FFFFFFFF"/>
      <name val="Segoe UI"/>
      <family val="2"/>
    </font>
    <font>
      <sz val="11"/>
      <color rgb="FF1F1F1F"/>
      <name val="Segoe UI"/>
      <family val="2"/>
    </font>
    <font>
      <sz val="8.5"/>
      <color rgb="FF6B6B6B"/>
      <name val="Segoe UI"/>
      <family val="2"/>
    </font>
    <font>
      <b/>
      <sz val="10"/>
      <color rgb="FF143642"/>
      <name val="Calibri"/>
      <family val="2"/>
    </font>
    <font>
      <i/>
      <sz val="8.5"/>
      <color rgb="FF5A6B72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u/>
      <sz val="9"/>
      <color theme="10"/>
      <name val="Calibri"/>
      <family val="2"/>
    </font>
    <font>
      <sz val="9"/>
      <color theme="1"/>
      <name val="Calibri"/>
      <family val="2"/>
      <scheme val="minor"/>
    </font>
    <font>
      <sz val="8"/>
      <color rgb="FF6B6B6B"/>
      <name val="Segoe UI"/>
      <family val="2"/>
    </font>
    <font>
      <sz val="10"/>
      <color rgb="FF1F1F1F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rgb="FFC8102E"/>
      </patternFill>
    </fill>
    <fill>
      <patternFill patternType="solid">
        <fgColor rgb="FFF5F5F5"/>
      </patternFill>
    </fill>
    <fill>
      <patternFill patternType="solid">
        <fgColor rgb="FF8A0B20"/>
      </patternFill>
    </fill>
    <fill>
      <patternFill patternType="solid">
        <fgColor rgb="FFFFF2CC"/>
      </patternFill>
    </fill>
    <fill>
      <patternFill patternType="solid">
        <fgColor rgb="FF1B5E20"/>
      </patternFill>
    </fill>
    <fill>
      <patternFill patternType="solid">
        <fgColor rgb="FF2E7D32"/>
      </patternFill>
    </fill>
    <fill>
      <patternFill patternType="solid">
        <fgColor rgb="FFEAF5EA"/>
      </patternFill>
    </fill>
    <fill>
      <patternFill patternType="solid">
        <fgColor rgb="FFFAFAFA"/>
      </patternFill>
    </fill>
    <fill>
      <patternFill patternType="solid">
        <fgColor rgb="FFF2A900"/>
      </patternFill>
    </fill>
    <fill>
      <patternFill patternType="solid">
        <fgColor rgb="FFFF0000"/>
        <bgColor rgb="FFE0A800"/>
      </patternFill>
    </fill>
    <fill>
      <patternFill patternType="solid">
        <fgColor rgb="FFFFF2CC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1B5E20"/>
        <bgColor indexed="64"/>
      </patternFill>
    </fill>
    <fill>
      <patternFill patternType="solid">
        <fgColor rgb="FFEAF5EA"/>
        <bgColor indexed="64"/>
      </patternFill>
    </fill>
    <fill>
      <patternFill patternType="solid">
        <fgColor rgb="FF2E7D32"/>
        <bgColor indexed="64"/>
      </patternFill>
    </fill>
    <fill>
      <patternFill patternType="solid">
        <fgColor rgb="FFFAFAFA"/>
        <bgColor indexed="64"/>
      </patternFill>
    </fill>
  </fills>
  <borders count="22">
    <border>
      <left/>
      <right/>
      <top/>
      <bottom/>
      <diagonal/>
    </border>
    <border>
      <left style="thin">
        <color rgb="FFC8102E"/>
      </left>
      <right style="thin">
        <color rgb="FFC8102E"/>
      </right>
      <top style="thin">
        <color rgb="FFC8102E"/>
      </top>
      <bottom style="thin">
        <color rgb="FFC8102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F2A900"/>
      </left>
      <right style="thin">
        <color rgb="FFF2A900"/>
      </right>
      <top style="thin">
        <color rgb="FFF2A900"/>
      </top>
      <bottom style="thin">
        <color rgb="FFF2A900"/>
      </bottom>
      <diagonal/>
    </border>
    <border>
      <left/>
      <right style="thin">
        <color rgb="FFF2A900"/>
      </right>
      <top style="thin">
        <color rgb="FFF2A900"/>
      </top>
      <bottom style="thin">
        <color rgb="FFF2A900"/>
      </bottom>
      <diagonal/>
    </border>
    <border>
      <left style="thin">
        <color rgb="FF1B5E20"/>
      </left>
      <right style="thin">
        <color rgb="FF1B5E20"/>
      </right>
      <top style="thin">
        <color rgb="FF1B5E20"/>
      </top>
      <bottom style="thin">
        <color rgb="FF1B5E20"/>
      </bottom>
      <diagonal/>
    </border>
    <border>
      <left/>
      <right style="thin">
        <color rgb="FF1B5E20"/>
      </right>
      <top style="thin">
        <color rgb="FF1B5E20"/>
      </top>
      <bottom/>
      <diagonal/>
    </border>
    <border>
      <left/>
      <right style="thin">
        <color rgb="FF1B5E20"/>
      </right>
      <top style="thin">
        <color rgb="FF1B5E20"/>
      </top>
      <bottom style="thin">
        <color rgb="FF1B5E20"/>
      </bottom>
      <diagonal/>
    </border>
    <border>
      <left style="thin">
        <color rgb="FF1B5E20"/>
      </left>
      <right/>
      <top/>
      <bottom style="thin">
        <color rgb="FF1B5E20"/>
      </bottom>
      <diagonal/>
    </border>
    <border>
      <left/>
      <right style="thin">
        <color rgb="FF1B5E20"/>
      </right>
      <top/>
      <bottom style="thin">
        <color rgb="FF1B5E20"/>
      </bottom>
      <diagonal/>
    </border>
    <border>
      <left style="thin">
        <color rgb="FFC5E1C5"/>
      </left>
      <right style="thin">
        <color rgb="FFC5E1C5"/>
      </right>
      <top style="thin">
        <color rgb="FFC5E1C5"/>
      </top>
      <bottom style="thin">
        <color rgb="FFC5E1C5"/>
      </bottom>
      <diagonal/>
    </border>
    <border>
      <left/>
      <right style="thin">
        <color rgb="FFC5E1C5"/>
      </right>
      <top style="thin">
        <color rgb="FFC5E1C5"/>
      </top>
      <bottom/>
      <diagonal/>
    </border>
    <border>
      <left/>
      <right style="thin">
        <color rgb="FFC5E1C5"/>
      </right>
      <top style="thin">
        <color rgb="FFC5E1C5"/>
      </top>
      <bottom style="thin">
        <color rgb="FFC5E1C5"/>
      </bottom>
      <diagonal/>
    </border>
    <border>
      <left style="thin">
        <color rgb="FFC5E1C5"/>
      </left>
      <right/>
      <top/>
      <bottom style="thin">
        <color rgb="FFC5E1C5"/>
      </bottom>
      <diagonal/>
    </border>
    <border>
      <left/>
      <right style="thin">
        <color rgb="FFC5E1C5"/>
      </right>
      <top/>
      <bottom style="thin">
        <color rgb="FFC5E1C5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/>
      <diagonal/>
    </border>
    <border>
      <left/>
      <right style="thin">
        <color rgb="FFE3E3E3"/>
      </right>
      <top style="thin">
        <color rgb="FFE3E3E3"/>
      </top>
      <bottom/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  <border>
      <left/>
      <right style="thin">
        <color rgb="FFE3E3E3"/>
      </right>
      <top/>
      <bottom style="thin">
        <color rgb="FFE3E3E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thin">
        <color rgb="FFC5E1C5"/>
      </top>
      <bottom/>
      <diagonal/>
    </border>
    <border>
      <left/>
      <right/>
      <top style="thin">
        <color rgb="FF1B5E20"/>
      </top>
      <bottom/>
      <diagonal/>
    </border>
  </borders>
  <cellStyleXfs count="2">
    <xf numFmtId="0" fontId="0" fillId="0" borderId="0"/>
    <xf numFmtId="0" fontId="24" fillId="0" borderId="0"/>
  </cellStyleXfs>
  <cellXfs count="78">
    <xf numFmtId="0" fontId="0" fillId="0" borderId="0" xfId="0"/>
    <xf numFmtId="0" fontId="19" fillId="10" borderId="1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9" fillId="7" borderId="19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5" borderId="2" xfId="0" applyNumberFormat="1" applyFont="1" applyFill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2" fillId="5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5" borderId="2" xfId="0" applyNumberFormat="1" applyFont="1" applyFill="1" applyBorder="1" applyAlignment="1">
      <alignment horizontal="right" vertical="center"/>
    </xf>
    <xf numFmtId="0" fontId="6" fillId="0" borderId="0" xfId="0" applyFont="1"/>
    <xf numFmtId="0" fontId="20" fillId="0" borderId="2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6" fillId="0" borderId="0" xfId="1" applyFont="1" applyAlignment="1">
      <alignment wrapText="1"/>
    </xf>
    <xf numFmtId="0" fontId="27" fillId="0" borderId="0" xfId="0" applyFont="1"/>
    <xf numFmtId="0" fontId="0" fillId="2" borderId="0" xfId="0" applyFill="1"/>
    <xf numFmtId="0" fontId="21" fillId="0" borderId="0" xfId="0" applyFont="1" applyAlignment="1">
      <alignment horizontal="left" vertical="top" wrapText="1"/>
    </xf>
    <xf numFmtId="0" fontId="25" fillId="0" borderId="0" xfId="0" applyFont="1"/>
    <xf numFmtId="3" fontId="0" fillId="12" borderId="0" xfId="0" applyNumberFormat="1" applyFill="1"/>
    <xf numFmtId="166" fontId="0" fillId="0" borderId="0" xfId="0" applyNumberFormat="1"/>
    <xf numFmtId="0" fontId="10" fillId="0" borderId="0" xfId="0" applyFont="1" applyAlignment="1">
      <alignment horizontal="left"/>
    </xf>
    <xf numFmtId="0" fontId="0" fillId="0" borderId="0" xfId="0"/>
    <xf numFmtId="166" fontId="14" fillId="16" borderId="5" xfId="0" applyNumberFormat="1" applyFont="1" applyFill="1" applyBorder="1" applyAlignment="1">
      <alignment horizontal="center" vertical="center"/>
    </xf>
    <xf numFmtId="166" fontId="16" fillId="15" borderId="10" xfId="0" applyNumberFormat="1" applyFont="1" applyFill="1" applyBorder="1" applyAlignment="1">
      <alignment horizontal="center" vertical="center"/>
    </xf>
    <xf numFmtId="4" fontId="12" fillId="9" borderId="17" xfId="0" applyNumberFormat="1" applyFont="1" applyFill="1" applyBorder="1" applyAlignment="1">
      <alignment horizontal="center" vertical="center" shrinkToFit="1"/>
    </xf>
    <xf numFmtId="0" fontId="0" fillId="0" borderId="18" xfId="0" applyBorder="1"/>
    <xf numFmtId="0" fontId="29" fillId="17" borderId="2" xfId="0" applyFont="1" applyFill="1" applyBorder="1" applyAlignment="1">
      <alignment horizontal="center" vertical="center"/>
    </xf>
    <xf numFmtId="166" fontId="16" fillId="8" borderId="10" xfId="0" applyNumberFormat="1" applyFont="1" applyFill="1" applyBorder="1" applyAlignment="1">
      <alignment horizontal="center" vertical="center" shrinkToFit="1"/>
    </xf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9" borderId="15" xfId="0" applyFont="1" applyFill="1" applyBorder="1" applyAlignment="1">
      <alignment horizontal="center"/>
    </xf>
    <xf numFmtId="0" fontId="0" fillId="0" borderId="16" xfId="0" applyBorder="1"/>
    <xf numFmtId="0" fontId="15" fillId="8" borderId="10" xfId="0" applyFont="1" applyFill="1" applyBorder="1" applyAlignment="1">
      <alignment horizontal="center" vertical="center"/>
    </xf>
    <xf numFmtId="0" fontId="0" fillId="0" borderId="12" xfId="0" applyBorder="1"/>
    <xf numFmtId="0" fontId="12" fillId="5" borderId="3" xfId="0" applyFont="1" applyFill="1" applyBorder="1" applyAlignment="1">
      <alignment horizontal="left" vertical="center" shrinkToFit="1"/>
    </xf>
    <xf numFmtId="0" fontId="0" fillId="0" borderId="4" xfId="0" applyBorder="1"/>
    <xf numFmtId="3" fontId="12" fillId="5" borderId="3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4" xfId="0" applyBorder="1" applyProtection="1">
      <protection locked="0"/>
    </xf>
    <xf numFmtId="167" fontId="12" fillId="12" borderId="3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top" wrapText="1"/>
    </xf>
    <xf numFmtId="0" fontId="13" fillId="14" borderId="5" xfId="0" applyFont="1" applyFill="1" applyBorder="1" applyAlignment="1">
      <alignment horizontal="center" vertical="center"/>
    </xf>
    <xf numFmtId="0" fontId="15" fillId="15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5" borderId="3" xfId="0" applyFont="1" applyFill="1" applyBorder="1" applyAlignment="1" applyProtection="1">
      <alignment horizontal="left" vertical="center" shrinkToFit="1"/>
      <protection locked="0"/>
    </xf>
    <xf numFmtId="165" fontId="12" fillId="9" borderId="17" xfId="0" applyNumberFormat="1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24" fillId="0" borderId="0" xfId="1" applyAlignment="1">
      <alignment horizontal="left" wrapText="1"/>
    </xf>
    <xf numFmtId="0" fontId="27" fillId="0" borderId="0" xfId="0" applyFont="1"/>
    <xf numFmtId="0" fontId="0" fillId="11" borderId="0" xfId="0" applyFill="1" applyAlignment="1">
      <alignment horizontal="center"/>
    </xf>
    <xf numFmtId="0" fontId="13" fillId="6" borderId="5" xfId="0" applyFont="1" applyFill="1" applyBorder="1" applyAlignment="1">
      <alignment horizontal="center" vertical="center"/>
    </xf>
    <xf numFmtId="0" fontId="0" fillId="0" borderId="7" xfId="0" applyBorder="1"/>
    <xf numFmtId="0" fontId="28" fillId="0" borderId="21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6" fontId="14" fillId="7" borderId="5" xfId="0" applyNumberFormat="1" applyFont="1" applyFill="1" applyBorder="1" applyAlignment="1">
      <alignment horizontal="center" vertical="center" shrinkToFit="1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2" fillId="13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4">
    <dxf>
      <font>
        <b/>
        <i/>
        <color rgb="FFFFFFFF"/>
        <name val="Segoe UI"/>
      </font>
      <fill>
        <patternFill patternType="solid">
          <fgColor rgb="FF595959"/>
        </patternFill>
      </fill>
    </dxf>
    <dxf>
      <font>
        <b/>
        <i/>
        <color rgb="FFFFFFFF"/>
        <name val="Segoe UI"/>
      </font>
      <fill>
        <patternFill patternType="solid">
          <fgColor rgb="FF595959"/>
        </patternFill>
      </fill>
    </dxf>
    <dxf>
      <font>
        <b/>
        <i/>
        <color rgb="FFFFFFFF"/>
        <name val="Segoe UI"/>
      </font>
      <fill>
        <patternFill patternType="solid">
          <fgColor rgb="FF595959"/>
        </patternFill>
      </fill>
    </dxf>
    <dxf>
      <font>
        <b/>
        <sz val="10"/>
        <color rgb="FFC8102E"/>
        <name val="Segoe UI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514350" cy="5715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0</xdr:rowOff>
    </xdr:from>
    <xdr:ext cx="552450" cy="6096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0"/>
          <a:ext cx="552450" cy="609600"/>
        </a:xfrm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power.co.uk/getattachment/More-Information/Documents-Forms/Small-Business-Customer-Pricing/Small-Business-Customer-Pricing/Small-Business-Customer-Pricing-Electricity.pdf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2A900"/>
    <pageSetUpPr fitToPage="1"/>
  </sheetPr>
  <dimension ref="C1:D7"/>
  <sheetViews>
    <sheetView showGridLines="0" workbookViewId="0">
      <selection activeCell="D7" sqref="D7"/>
    </sheetView>
  </sheetViews>
  <sheetFormatPr defaultRowHeight="14.5" x14ac:dyDescent="0.35"/>
  <cols>
    <col min="1" max="1" width="2.1796875" customWidth="1"/>
    <col min="2" max="2" width="7" customWidth="1"/>
    <col min="3" max="3" width="16" customWidth="1"/>
    <col min="4" max="4" width="96" customWidth="1"/>
  </cols>
  <sheetData>
    <row r="1" spans="3:4" ht="26.15" customHeight="1" x14ac:dyDescent="0.35">
      <c r="C1" s="75" t="s">
        <v>18</v>
      </c>
      <c r="D1" s="31"/>
    </row>
    <row r="2" spans="3:4" ht="26.15" customHeight="1" x14ac:dyDescent="0.35">
      <c r="C2" s="31"/>
      <c r="D2" s="31"/>
    </row>
    <row r="3" spans="3:4" ht="60" customHeight="1" x14ac:dyDescent="0.35">
      <c r="C3" s="1" t="s">
        <v>19</v>
      </c>
      <c r="D3" s="2" t="s">
        <v>20</v>
      </c>
    </row>
    <row r="4" spans="3:4" ht="60" customHeight="1" x14ac:dyDescent="0.35">
      <c r="C4" s="1" t="s">
        <v>21</v>
      </c>
      <c r="D4" s="20" t="s">
        <v>22</v>
      </c>
    </row>
    <row r="5" spans="3:4" ht="83.25" customHeight="1" x14ac:dyDescent="0.35">
      <c r="C5" s="1" t="s">
        <v>23</v>
      </c>
      <c r="D5" s="2" t="s">
        <v>24</v>
      </c>
    </row>
    <row r="6" spans="3:4" ht="60" customHeight="1" x14ac:dyDescent="0.35">
      <c r="C6" s="3" t="s">
        <v>25</v>
      </c>
      <c r="D6" s="2" t="s">
        <v>26</v>
      </c>
    </row>
    <row r="7" spans="3:4" ht="76" customHeight="1" x14ac:dyDescent="0.35">
      <c r="C7" s="4" t="s">
        <v>27</v>
      </c>
      <c r="D7" s="2" t="s">
        <v>28</v>
      </c>
    </row>
  </sheetData>
  <sheetProtection algorithmName="SHA-512" hashValue="GyiWjxqfwofyvF0PD02iyJdJv+k86yqHx8XrWhH27YWfwCQ+UsRKp+zjF9F3ju27w9M7cQRqxQnI2dkuTdW1tA==" saltValue="0beFq/1JrdZ2HtD8Oo03zg==" spinCount="100000" sheet="1" formatCells="0" formatColumns="0" formatRows="0" insertColumns="0" insertRows="0" insertHyperlinks="0" deleteColumns="0" deleteRows="0" sort="0" autoFilter="0" pivotTables="0"/>
  <mergeCells count="1">
    <mergeCell ref="C1:D2"/>
  </mergeCells>
  <pageMargins left="0.75" right="0.75" top="1" bottom="1" header="0.5" footer="0.5"/>
  <pageSetup scale="74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8102E"/>
    <pageSetUpPr fitToPage="1"/>
  </sheetPr>
  <dimension ref="B1:M40"/>
  <sheetViews>
    <sheetView showGridLines="0" tabSelected="1" workbookViewId="0">
      <selection activeCell="F27" sqref="F27:I27"/>
    </sheetView>
  </sheetViews>
  <sheetFormatPr defaultRowHeight="14.5" x14ac:dyDescent="0.35"/>
  <cols>
    <col min="1" max="1" width="2.1796875" customWidth="1"/>
    <col min="2" max="9" width="14.453125" customWidth="1"/>
  </cols>
  <sheetData>
    <row r="1" spans="2:9" ht="26" customHeight="1" x14ac:dyDescent="0.35">
      <c r="B1" s="25"/>
      <c r="C1" s="56" t="s">
        <v>0</v>
      </c>
      <c r="D1" s="31"/>
      <c r="E1" s="31"/>
      <c r="F1" s="31"/>
      <c r="G1" s="31"/>
      <c r="H1" s="55" t="str">
        <f>"Issue date:  "&amp;TEXT(Rates!$B$1,"dd/mm/yyyy")</f>
        <v>Issue date:  29/05/2026</v>
      </c>
      <c r="I1" s="31"/>
    </row>
    <row r="2" spans="2:9" ht="16" customHeight="1" x14ac:dyDescent="0.35">
      <c r="B2" s="25"/>
      <c r="C2" s="60" t="s">
        <v>1</v>
      </c>
      <c r="D2" s="31"/>
      <c r="E2" s="31"/>
      <c r="F2" s="31"/>
      <c r="G2" s="31"/>
      <c r="H2" s="55"/>
      <c r="I2" s="31"/>
    </row>
    <row r="3" spans="2:9" x14ac:dyDescent="0.35">
      <c r="B3" s="25"/>
      <c r="C3" s="25"/>
      <c r="D3" s="25"/>
      <c r="E3" s="25"/>
      <c r="F3" s="25"/>
      <c r="G3" s="25"/>
      <c r="H3" s="25"/>
      <c r="I3" s="25"/>
    </row>
    <row r="5" spans="2:9" ht="16.5" customHeight="1" x14ac:dyDescent="0.45">
      <c r="B5" s="30" t="s">
        <v>2</v>
      </c>
      <c r="C5" s="31"/>
      <c r="D5" s="31"/>
      <c r="E5" s="31"/>
      <c r="F5" s="31"/>
      <c r="G5" s="31"/>
      <c r="H5" s="31"/>
      <c r="I5" s="31"/>
    </row>
    <row r="6" spans="2:9" x14ac:dyDescent="0.35">
      <c r="B6" s="42" t="s">
        <v>3</v>
      </c>
      <c r="C6" s="31"/>
      <c r="D6" s="42" t="str">
        <f>IF($B$7="Gas","GAS TARIFF","METER TYPE")</f>
        <v>METER TYPE</v>
      </c>
      <c r="E6" s="31"/>
      <c r="F6" s="42" t="str">
        <f>IF($B$7="Gas","ANNUAL GAS USAGE (kWh)","REG 1 USAGE (kWh)")</f>
        <v>REG 1 USAGE (kWh)</v>
      </c>
      <c r="G6" s="31"/>
      <c r="H6" s="42" t="str">
        <f>IF($D$16="n/a","REG 2 — NOT USED","REG 2 USAGE (kWh)")</f>
        <v>REG 2 — NOT USED</v>
      </c>
      <c r="I6" s="31"/>
    </row>
    <row r="7" spans="2:9" ht="17.5" customHeight="1" x14ac:dyDescent="0.35">
      <c r="B7" s="47" t="s">
        <v>4</v>
      </c>
      <c r="C7" s="48"/>
      <c r="D7" s="58" t="s">
        <v>5</v>
      </c>
      <c r="E7" s="50"/>
      <c r="F7" s="49"/>
      <c r="G7" s="50"/>
      <c r="H7" s="49"/>
      <c r="I7" s="50"/>
    </row>
    <row r="9" spans="2:9" ht="16.5" customHeight="1" x14ac:dyDescent="0.45">
      <c r="B9" s="30" t="s">
        <v>6</v>
      </c>
      <c r="C9" s="31"/>
      <c r="D9" s="31"/>
      <c r="E9" s="31"/>
      <c r="F9" s="31"/>
      <c r="G9" s="31"/>
      <c r="H9" s="31"/>
      <c r="I9" s="31"/>
    </row>
    <row r="10" spans="2:9" x14ac:dyDescent="0.35">
      <c r="B10" s="65" t="s">
        <v>7</v>
      </c>
      <c r="C10" s="66"/>
      <c r="D10" s="45" t="s">
        <v>8</v>
      </c>
      <c r="E10" s="46"/>
      <c r="F10" s="45" t="s">
        <v>9</v>
      </c>
      <c r="G10" s="46"/>
      <c r="H10" s="45" t="s">
        <v>10</v>
      </c>
      <c r="I10" s="46"/>
    </row>
    <row r="11" spans="2:9" x14ac:dyDescent="0.35">
      <c r="B11" s="70">
        <f>IF(TypeOK,(F7*INDEX(RateR1,ColIdx)+H7*INDEX(RateR2,ColIdx))/100+INDEX(RateStanding,ColIdx)/100*365+IF((F7+H7)/365&lt;INDEX(RateThreshold,ColIdx),0,(F7+H7)*INDEX(RateCCL,ColIdx)/100),"")</f>
        <v>50.954000000000001</v>
      </c>
      <c r="C11" s="71"/>
      <c r="D11" s="37">
        <f>IF(TypeOK,$B$11/12*6,"")</f>
        <v>25.476999999999997</v>
      </c>
      <c r="E11" s="38"/>
      <c r="F11" s="37">
        <f>IF(TypeOK,$B$11/12*3,"")</f>
        <v>12.738499999999998</v>
      </c>
      <c r="G11" s="38"/>
      <c r="H11" s="37">
        <f>IF(TypeOK,$B$11/12*1,"")</f>
        <v>4.2461666666666664</v>
      </c>
      <c r="I11" s="38"/>
    </row>
    <row r="12" spans="2:9" x14ac:dyDescent="0.35">
      <c r="B12" s="72"/>
      <c r="C12" s="73"/>
      <c r="D12" s="39"/>
      <c r="E12" s="40"/>
      <c r="F12" s="39"/>
      <c r="G12" s="40"/>
      <c r="H12" s="39"/>
      <c r="I12" s="40"/>
    </row>
    <row r="14" spans="2:9" ht="16.5" customHeight="1" x14ac:dyDescent="0.45">
      <c r="B14" s="30" t="s">
        <v>11</v>
      </c>
      <c r="C14" s="31"/>
      <c r="D14" s="31"/>
      <c r="E14" s="31"/>
      <c r="F14" s="31"/>
      <c r="G14" s="31"/>
      <c r="H14" s="31"/>
      <c r="I14" s="31"/>
    </row>
    <row r="15" spans="2:9" x14ac:dyDescent="0.35">
      <c r="B15" s="43" t="str">
        <f>IF($B$7="Gas","GAS UNIT RATE (p/kWh)","UNIT RATE R1 (p/kWh)")</f>
        <v>UNIT RATE R1 (p/kWh)</v>
      </c>
      <c r="C15" s="44"/>
      <c r="D15" s="43" t="str">
        <f>IF($D$16="n/a","UNIT RATE R2  (NOT USED)","UNIT RATE R2 (p/kWh)")</f>
        <v>UNIT RATE R2  (NOT USED)</v>
      </c>
      <c r="E15" s="44"/>
      <c r="F15" s="43" t="s">
        <v>12</v>
      </c>
      <c r="G15" s="44"/>
      <c r="H15" s="43" t="str">
        <f>IF($H$16="n/a","CCL  (NOT APPLIED)","CCL (p/kWh)")</f>
        <v>CCL  (NOT APPLIED)</v>
      </c>
      <c r="I15" s="44"/>
    </row>
    <row r="16" spans="2:9" ht="17.5" customHeight="1" x14ac:dyDescent="0.35">
      <c r="B16" s="34">
        <f>IF(TypeOK,INDEX(RateR1,ColIdx),"")</f>
        <v>27.52</v>
      </c>
      <c r="C16" s="35"/>
      <c r="D16" s="34" t="str">
        <f>IF(TypeOK,IF(INDEX(RateR2,ColIdx)&gt;0,INDEX(RateR2,ColIdx),"n/a"),"")</f>
        <v>n/a</v>
      </c>
      <c r="E16" s="35"/>
      <c r="F16" s="34">
        <f>IF(TypeOK,INDEX(RateStanding,ColIdx),"")</f>
        <v>13.96</v>
      </c>
      <c r="G16" s="35"/>
      <c r="H16" s="59" t="str">
        <f>IF(TypeOK,IF((F7+H7)/365&lt;INDEX(RateThreshold,ColIdx),"n/a",INDEX(RateCCL,ColIdx)),"")</f>
        <v>n/a</v>
      </c>
      <c r="I16" s="35"/>
    </row>
    <row r="17" spans="2:13" ht="16" customHeight="1" x14ac:dyDescent="0.35">
      <c r="B17" s="57" t="str">
        <f>IF(TypeOK,"Showing: "&amp;$B$7&amp;" — "&amp;$D$7,"▲ Please choose your "&amp;IF($B$7="Gas","gas tariff","meter type")&amp;" from the drop-down above.")</f>
        <v>Showing: Electricity — Popular (T031)</v>
      </c>
      <c r="C17" s="31"/>
      <c r="D17" s="31"/>
      <c r="E17" s="31"/>
      <c r="F17" s="31"/>
      <c r="G17" s="31"/>
      <c r="H17" s="31"/>
      <c r="I17" s="31"/>
    </row>
    <row r="18" spans="2:13" ht="24" customHeight="1" x14ac:dyDescent="0.35">
      <c r="B18" s="52" t="s">
        <v>13</v>
      </c>
      <c r="C18" s="31"/>
      <c r="D18" s="31"/>
      <c r="E18" s="31"/>
      <c r="F18" s="31"/>
      <c r="G18" s="31"/>
      <c r="H18" s="31"/>
      <c r="I18" s="31"/>
    </row>
    <row r="19" spans="2:13" ht="24" customHeight="1" x14ac:dyDescent="0.35">
      <c r="B19" s="26"/>
    </row>
    <row r="20" spans="2:13" ht="24" customHeight="1" x14ac:dyDescent="0.35">
      <c r="B20" s="27" t="s">
        <v>14</v>
      </c>
    </row>
    <row r="21" spans="2:13" s="24" customFormat="1" ht="12.5" x14ac:dyDescent="0.35">
      <c r="B21" s="62" t="s">
        <v>15</v>
      </c>
      <c r="C21" s="63"/>
      <c r="D21" s="63"/>
      <c r="E21" s="63"/>
      <c r="F21" s="63"/>
      <c r="G21" s="63"/>
      <c r="H21" s="63"/>
      <c r="I21" s="63"/>
      <c r="J21" s="23"/>
      <c r="K21" s="23"/>
      <c r="L21" s="23"/>
      <c r="M21" s="23"/>
    </row>
    <row r="23" spans="2:13" ht="6" customHeight="1" x14ac:dyDescent="0.35"/>
    <row r="24" spans="2:13" ht="18" customHeight="1" x14ac:dyDescent="0.45">
      <c r="B24" s="30" t="s">
        <v>44</v>
      </c>
      <c r="C24" s="30"/>
      <c r="D24" s="30"/>
      <c r="E24" s="30"/>
      <c r="F24" s="30"/>
      <c r="G24" s="30"/>
      <c r="H24" s="30"/>
      <c r="I24" s="30"/>
    </row>
    <row r="25" spans="2:13" ht="26" customHeight="1" x14ac:dyDescent="0.35">
      <c r="B25" s="41" t="s">
        <v>45</v>
      </c>
      <c r="C25" s="41"/>
      <c r="D25" s="41"/>
      <c r="E25" s="41"/>
      <c r="F25" s="41"/>
      <c r="G25" s="41"/>
      <c r="H25" s="41"/>
      <c r="I25" s="41"/>
    </row>
    <row r="26" spans="2:13" ht="14" customHeight="1" x14ac:dyDescent="0.35">
      <c r="B26" s="42" t="s">
        <v>46</v>
      </c>
      <c r="C26" s="42"/>
      <c r="D26" s="42"/>
      <c r="F26" s="42" t="s">
        <v>47</v>
      </c>
      <c r="G26" s="42"/>
      <c r="H26" s="42"/>
      <c r="I26" s="42"/>
    </row>
    <row r="27" spans="2:13" ht="26" customHeight="1" x14ac:dyDescent="0.35">
      <c r="B27" s="74" t="s">
        <v>48</v>
      </c>
      <c r="C27" s="74"/>
      <c r="D27" s="74"/>
      <c r="F27" s="51"/>
      <c r="G27" s="51"/>
      <c r="H27" s="51"/>
      <c r="I27" s="51"/>
    </row>
    <row r="28" spans="2:13" ht="42" customHeight="1" x14ac:dyDescent="0.35">
      <c r="B28" s="52" t="s">
        <v>49</v>
      </c>
      <c r="C28" s="52"/>
      <c r="D28" s="52"/>
      <c r="E28" s="52"/>
      <c r="F28" s="52"/>
      <c r="G28" s="52"/>
      <c r="H28" s="52"/>
      <c r="I28" s="52"/>
    </row>
    <row r="29" spans="2:13" ht="6" customHeight="1" x14ac:dyDescent="0.35"/>
    <row r="30" spans="2:13" ht="18" customHeight="1" x14ac:dyDescent="0.45">
      <c r="B30" s="30" t="s">
        <v>50</v>
      </c>
      <c r="C30" s="30"/>
      <c r="D30" s="30"/>
      <c r="E30" s="30"/>
      <c r="F30" s="30"/>
      <c r="G30" s="30"/>
      <c r="H30" s="30"/>
      <c r="I30" s="30"/>
    </row>
    <row r="31" spans="2:13" ht="15" customHeight="1" x14ac:dyDescent="0.35">
      <c r="B31" s="53" t="s">
        <v>51</v>
      </c>
      <c r="C31" s="53"/>
      <c r="D31" s="53"/>
      <c r="E31" s="54" t="s">
        <v>52</v>
      </c>
      <c r="F31" s="54"/>
      <c r="G31" s="54"/>
      <c r="H31" s="54" t="s">
        <v>53</v>
      </c>
      <c r="I31" s="54"/>
    </row>
    <row r="32" spans="2:13" ht="20" customHeight="1" x14ac:dyDescent="0.35">
      <c r="B32" s="32" t="str">
        <f>IF($F$27&gt;0,Rates!$B$17,"")</f>
        <v/>
      </c>
      <c r="C32" s="32"/>
      <c r="D32" s="32"/>
      <c r="E32" s="33" t="str">
        <f>IF($F$27&gt;0,Rates!$B$17/12,"")</f>
        <v/>
      </c>
      <c r="F32" s="33"/>
      <c r="G32" s="33"/>
      <c r="H32" s="33" t="str">
        <f>IF($F$27&gt;0,Rates!$B$17/365,"")</f>
        <v/>
      </c>
      <c r="I32" s="33"/>
    </row>
    <row r="33" spans="2:13" ht="20" customHeight="1" x14ac:dyDescent="0.35">
      <c r="B33" s="32"/>
      <c r="C33" s="32"/>
      <c r="D33" s="32"/>
      <c r="E33" s="33"/>
      <c r="F33" s="33"/>
      <c r="G33" s="33"/>
      <c r="H33" s="33"/>
      <c r="I33" s="33"/>
    </row>
    <row r="34" spans="2:13" ht="12" customHeight="1" x14ac:dyDescent="0.35">
      <c r="B34" s="67" t="s">
        <v>54</v>
      </c>
      <c r="C34" s="67"/>
      <c r="D34" s="67"/>
      <c r="E34" s="68" t="s">
        <v>55</v>
      </c>
      <c r="F34" s="68"/>
      <c r="G34" s="68"/>
      <c r="H34" s="68" t="s">
        <v>56</v>
      </c>
      <c r="I34" s="68"/>
    </row>
    <row r="35" spans="2:13" ht="20" customHeight="1" x14ac:dyDescent="0.35">
      <c r="B35" s="36" t="str">
        <f>"Indicative 24-hour meter profile     ·     Unit rate "&amp;TEXT(Rates!$B$6,"0.00")&amp;" p/kWh     ·     Standing charge "&amp;TEXT(Rates!$B$8,"0.00")&amp;" p/day     ·     CCL excluded"</f>
        <v>Indicative 24-hour meter profile     ·     Unit rate 27.52 p/kWh     ·     Standing charge 13.96 p/day     ·     CCL excluded</v>
      </c>
      <c r="C35" s="36"/>
      <c r="D35" s="36"/>
      <c r="E35" s="36"/>
      <c r="F35" s="36"/>
      <c r="G35" s="36"/>
      <c r="H35" s="36"/>
      <c r="I35" s="36"/>
    </row>
    <row r="36" spans="2:13" ht="8" customHeight="1" x14ac:dyDescent="0.35"/>
    <row r="37" spans="2:13" ht="8.25" customHeight="1" x14ac:dyDescent="0.35">
      <c r="B37" s="64"/>
      <c r="C37" s="31"/>
      <c r="D37" s="31"/>
      <c r="E37" s="31"/>
      <c r="F37" s="31"/>
      <c r="G37" s="31"/>
      <c r="H37" s="31"/>
      <c r="I37" s="31"/>
    </row>
    <row r="38" spans="2:13" x14ac:dyDescent="0.35">
      <c r="B38" s="69" t="s">
        <v>16</v>
      </c>
      <c r="C38" s="31"/>
      <c r="D38" s="31"/>
      <c r="E38" s="31"/>
      <c r="F38" s="31"/>
      <c r="G38" s="31"/>
      <c r="H38" s="31"/>
      <c r="I38" s="31"/>
      <c r="J38" s="21"/>
      <c r="K38" s="21"/>
      <c r="L38" s="21"/>
      <c r="M38" s="21"/>
    </row>
    <row r="39" spans="2:13" ht="22.5" customHeight="1" x14ac:dyDescent="0.35">
      <c r="B39" s="61" t="s">
        <v>17</v>
      </c>
      <c r="C39" s="31"/>
      <c r="D39" s="31"/>
      <c r="E39" s="31"/>
      <c r="F39" s="31"/>
      <c r="G39" s="31"/>
      <c r="H39" s="31"/>
      <c r="I39" s="31"/>
      <c r="J39" s="22"/>
      <c r="K39" s="22"/>
      <c r="L39" s="22"/>
      <c r="M39" s="22"/>
    </row>
    <row r="40" spans="2:13" x14ac:dyDescent="0.3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</sheetData>
  <sheetProtection sheet="1" objects="1" scenarios="1"/>
  <mergeCells count="55">
    <mergeCell ref="B39:I39"/>
    <mergeCell ref="F16:G16"/>
    <mergeCell ref="H10:I10"/>
    <mergeCell ref="F10:G10"/>
    <mergeCell ref="B21:I21"/>
    <mergeCell ref="B37:I37"/>
    <mergeCell ref="B10:C10"/>
    <mergeCell ref="H32:I33"/>
    <mergeCell ref="B34:D34"/>
    <mergeCell ref="E34:G34"/>
    <mergeCell ref="H34:I34"/>
    <mergeCell ref="B38:I38"/>
    <mergeCell ref="B11:C12"/>
    <mergeCell ref="H15:I15"/>
    <mergeCell ref="D11:E12"/>
    <mergeCell ref="B27:D27"/>
    <mergeCell ref="H1:I1"/>
    <mergeCell ref="F6:G6"/>
    <mergeCell ref="F7:G7"/>
    <mergeCell ref="B18:I18"/>
    <mergeCell ref="D6:E6"/>
    <mergeCell ref="H6:I6"/>
    <mergeCell ref="F15:G15"/>
    <mergeCell ref="C1:G1"/>
    <mergeCell ref="F11:G12"/>
    <mergeCell ref="B14:I14"/>
    <mergeCell ref="B17:I17"/>
    <mergeCell ref="D16:E16"/>
    <mergeCell ref="H2:I2"/>
    <mergeCell ref="D7:E7"/>
    <mergeCell ref="H16:I16"/>
    <mergeCell ref="C2:G2"/>
    <mergeCell ref="B5:I5"/>
    <mergeCell ref="H11:I12"/>
    <mergeCell ref="B24:I24"/>
    <mergeCell ref="B25:I25"/>
    <mergeCell ref="B26:D26"/>
    <mergeCell ref="F26:I26"/>
    <mergeCell ref="B6:C6"/>
    <mergeCell ref="B15:C15"/>
    <mergeCell ref="D15:E15"/>
    <mergeCell ref="D10:E10"/>
    <mergeCell ref="B7:C7"/>
    <mergeCell ref="H7:I7"/>
    <mergeCell ref="B9:I9"/>
    <mergeCell ref="B32:D33"/>
    <mergeCell ref="E32:G33"/>
    <mergeCell ref="B16:C16"/>
    <mergeCell ref="B35:I35"/>
    <mergeCell ref="F27:I27"/>
    <mergeCell ref="B28:I28"/>
    <mergeCell ref="B30:I30"/>
    <mergeCell ref="B31:D31"/>
    <mergeCell ref="E31:G31"/>
    <mergeCell ref="H31:I31"/>
  </mergeCells>
  <conditionalFormatting sqref="B17">
    <cfRule type="expression" dxfId="3" priority="4">
      <formula>LEFT(B17,1)="▲"</formula>
    </cfRule>
  </conditionalFormatting>
  <conditionalFormatting sqref="D15:E16">
    <cfRule type="expression" dxfId="2" priority="2">
      <formula>$D$16="n/a"</formula>
    </cfRule>
  </conditionalFormatting>
  <conditionalFormatting sqref="H6:I7">
    <cfRule type="expression" dxfId="1" priority="1">
      <formula>$D$16="n/a"</formula>
    </cfRule>
  </conditionalFormatting>
  <conditionalFormatting sqref="H15:I16">
    <cfRule type="expression" dxfId="0" priority="3">
      <formula>$H$16="n/a"</formula>
    </cfRule>
  </conditionalFormatting>
  <dataValidations count="4">
    <dataValidation type="list" allowBlank="1" showErrorMessage="1" promptTitle="Tariff" prompt="Pick from the list for the chosen energy type" sqref="D7" xr:uid="{00000000-0002-0000-0100-000000000000}">
      <formula1>INDIRECT($B$7)</formula1>
    </dataValidation>
    <dataValidation type="list" showErrorMessage="1" promptTitle="Energy type" prompt="Choose Electricity or Gas" sqref="B7:C7" xr:uid="{00000000-0002-0000-0100-000001000000}">
      <formula1>"Electricity"</formula1>
    </dataValidation>
    <dataValidation allowBlank="1" showInputMessage="1" showErrorMessage="1" promptTitle="Annual spend (£)" prompt="Enter your current total annual electricity spend in GBP. (The estimate below uses a standard 24-hour-meter profile and is independent of this figure.)" sqref="F27:I27" xr:uid="{810CD30E-9F5A-41A6-BA35-006045429211}"/>
    <dataValidation type="custom" allowBlank="1" showDropDown="1" showInputMessage="1" showErrorMessage="1" errorTitle="Register 2 not used" error="This meter type has a single register. Enter your full annual usage in Reg 1._x000a__x000a_Register 2 applies only to two-register meters (Nightsaver / Weekender)." promptTitle="Register 2" prompt="Annual usage for the 2nd register. Only used by two-register meters (Nightsaver / Weekender)." sqref="H7:I7" xr:uid="{C69DF261-0EDC-4861-975C-36E6C8D0327C}">
      <formula1>AND(ISNUMBER($H$7),$D$16&lt;&gt;"n/a",$D$16&lt;&gt;"")</formula1>
    </dataValidation>
  </dataValidations>
  <hyperlinks>
    <hyperlink ref="B21" r:id="rId1" xr:uid="{00000000-0004-0000-0100-000000000000}"/>
  </hyperlinks>
  <pageMargins left="0.4" right="0.4" top="0.5" bottom="0.5" header="0.5" footer="0.5"/>
  <pageSetup scale="8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808080"/>
  </sheetPr>
  <dimension ref="A1:G17"/>
  <sheetViews>
    <sheetView workbookViewId="0">
      <selection activeCell="C21" sqref="C21"/>
    </sheetView>
  </sheetViews>
  <sheetFormatPr defaultRowHeight="14.5" x14ac:dyDescent="0.35"/>
  <cols>
    <col min="1" max="1" width="34" customWidth="1"/>
    <col min="2" max="5" width="20" customWidth="1"/>
    <col min="6" max="7" width="22" customWidth="1"/>
  </cols>
  <sheetData>
    <row r="1" spans="1:7" ht="16.5" customHeight="1" x14ac:dyDescent="0.45">
      <c r="A1" s="5" t="s">
        <v>29</v>
      </c>
      <c r="B1" s="6">
        <v>46171</v>
      </c>
    </row>
    <row r="2" spans="1:7" ht="16.5" customHeight="1" x14ac:dyDescent="0.45">
      <c r="A2" s="5"/>
      <c r="B2" s="7"/>
    </row>
    <row r="3" spans="1:7" ht="28" customHeight="1" x14ac:dyDescent="0.35">
      <c r="A3" s="76" t="s">
        <v>30</v>
      </c>
      <c r="B3" s="31"/>
      <c r="C3" s="31"/>
      <c r="D3" s="31"/>
      <c r="E3" s="31"/>
      <c r="F3" s="31"/>
      <c r="G3" s="31"/>
    </row>
    <row r="4" spans="1:7" ht="16.5" customHeight="1" x14ac:dyDescent="0.35">
      <c r="A4" s="8" t="s">
        <v>31</v>
      </c>
      <c r="B4" s="9" t="s">
        <v>4</v>
      </c>
      <c r="C4" s="9" t="s">
        <v>4</v>
      </c>
      <c r="D4" s="9" t="s">
        <v>4</v>
      </c>
      <c r="E4" s="9" t="s">
        <v>4</v>
      </c>
      <c r="F4" s="10"/>
      <c r="G4" s="10"/>
    </row>
    <row r="5" spans="1:7" ht="33" customHeight="1" x14ac:dyDescent="0.35">
      <c r="A5" s="8" t="s">
        <v>32</v>
      </c>
      <c r="B5" s="11" t="s">
        <v>5</v>
      </c>
      <c r="C5" s="11" t="s">
        <v>33</v>
      </c>
      <c r="D5" s="11" t="s">
        <v>34</v>
      </c>
      <c r="E5" s="11" t="s">
        <v>35</v>
      </c>
      <c r="F5" s="11"/>
      <c r="G5" s="11"/>
    </row>
    <row r="6" spans="1:7" ht="16.5" customHeight="1" x14ac:dyDescent="0.35">
      <c r="A6" s="12" t="s">
        <v>36</v>
      </c>
      <c r="B6" s="13">
        <v>27.52</v>
      </c>
      <c r="C6" s="13">
        <v>29.53</v>
      </c>
      <c r="D6" s="13">
        <v>31.2</v>
      </c>
      <c r="E6" s="13">
        <v>25.67</v>
      </c>
      <c r="F6" s="14"/>
      <c r="G6" s="14"/>
    </row>
    <row r="7" spans="1:7" ht="16.5" customHeight="1" x14ac:dyDescent="0.35">
      <c r="A7" s="12" t="s">
        <v>37</v>
      </c>
      <c r="B7" s="13"/>
      <c r="C7" s="13">
        <v>21.51</v>
      </c>
      <c r="D7" s="13">
        <v>21.89</v>
      </c>
      <c r="E7" s="13"/>
      <c r="F7" s="14"/>
      <c r="G7" s="14"/>
    </row>
    <row r="8" spans="1:7" ht="16.5" customHeight="1" x14ac:dyDescent="0.35">
      <c r="A8" s="12" t="s">
        <v>38</v>
      </c>
      <c r="B8" s="13">
        <v>13.96</v>
      </c>
      <c r="C8" s="13">
        <v>13.96</v>
      </c>
      <c r="D8" s="13">
        <v>13.96</v>
      </c>
      <c r="E8" s="13">
        <v>29.92</v>
      </c>
      <c r="F8" s="14"/>
      <c r="G8" s="14"/>
    </row>
    <row r="9" spans="1:7" ht="16.5" customHeight="1" x14ac:dyDescent="0.35">
      <c r="A9" s="12" t="s">
        <v>39</v>
      </c>
      <c r="B9" s="15">
        <v>0.80100000000000005</v>
      </c>
      <c r="C9" s="15">
        <v>0.80100000000000005</v>
      </c>
      <c r="D9" s="15">
        <v>0.80100000000000005</v>
      </c>
      <c r="E9" s="15">
        <v>0.80100000000000005</v>
      </c>
      <c r="F9" s="16"/>
      <c r="G9" s="16"/>
    </row>
    <row r="10" spans="1:7" ht="33" customHeight="1" x14ac:dyDescent="0.35">
      <c r="A10" s="12" t="s">
        <v>40</v>
      </c>
      <c r="B10" s="17">
        <v>33</v>
      </c>
      <c r="C10" s="17">
        <v>33</v>
      </c>
      <c r="D10" s="17">
        <v>33</v>
      </c>
      <c r="E10" s="17">
        <v>33</v>
      </c>
      <c r="F10" s="18"/>
      <c r="G10" s="18"/>
    </row>
    <row r="12" spans="1:7" ht="16" customHeight="1" x14ac:dyDescent="0.35">
      <c r="A12" s="77"/>
      <c r="B12" s="31"/>
      <c r="C12" s="31"/>
      <c r="D12" s="31"/>
      <c r="E12" s="31"/>
      <c r="F12" s="31"/>
      <c r="G12" s="31"/>
    </row>
    <row r="13" spans="1:7" ht="15" customHeight="1" x14ac:dyDescent="0.4">
      <c r="A13" s="19" t="s">
        <v>41</v>
      </c>
      <c r="B13" s="19">
        <f>IFERROR(MATCH(Calculator!$D$7,AllTariffs,0),0)</f>
        <v>1</v>
      </c>
    </row>
    <row r="14" spans="1:7" ht="15" customHeight="1" x14ac:dyDescent="0.4">
      <c r="A14" s="19" t="s">
        <v>42</v>
      </c>
      <c r="B14" s="19" t="b">
        <f>COUNTIFS(AllTariffs,Calculator!$D$7,FuelTags,Calculator!$B$7)&gt;0</f>
        <v>1</v>
      </c>
    </row>
    <row r="16" spans="1:7" x14ac:dyDescent="0.35">
      <c r="A16" t="s">
        <v>57</v>
      </c>
      <c r="B16" s="28">
        <v>15000</v>
      </c>
    </row>
    <row r="17" spans="1:2" x14ac:dyDescent="0.35">
      <c r="A17" t="s">
        <v>43</v>
      </c>
      <c r="B17" s="29">
        <f>B16*B6/100+365*B8/100</f>
        <v>4178.9539999999997</v>
      </c>
    </row>
  </sheetData>
  <mergeCells count="2">
    <mergeCell ref="A3:G3"/>
    <mergeCell ref="A12:G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Instructions</vt:lpstr>
      <vt:lpstr>Calculator</vt:lpstr>
      <vt:lpstr>Rates</vt:lpstr>
      <vt:lpstr>AllTariffs</vt:lpstr>
      <vt:lpstr>ColIdx</vt:lpstr>
      <vt:lpstr>Electricity</vt:lpstr>
      <vt:lpstr>FuelTags</vt:lpstr>
      <vt:lpstr>Gas</vt:lpstr>
      <vt:lpstr>Calculator!Print_Area</vt:lpstr>
      <vt:lpstr>Instructions!Print_Area</vt:lpstr>
      <vt:lpstr>RateCCL</vt:lpstr>
      <vt:lpstr>RateR1</vt:lpstr>
      <vt:lpstr>RateR2</vt:lpstr>
      <vt:lpstr>RateStanding</vt:lpstr>
      <vt:lpstr>RateThreshold</vt:lpstr>
      <vt:lpstr>TypeOK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Adam Diamond (Go Power)</cp:lastModifiedBy>
  <cp:lastPrinted>2026-06-17T14:58:09Z</cp:lastPrinted>
  <dcterms:created xsi:type="dcterms:W3CDTF">2026-05-29T15:10:28Z</dcterms:created>
  <dcterms:modified xsi:type="dcterms:W3CDTF">2026-06-17T15:08:59Z</dcterms:modified>
</cp:coreProperties>
</file>